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esktop\ContadorPro\"/>
    </mc:Choice>
  </mc:AlternateContent>
  <xr:revisionPtr revIDLastSave="0" documentId="13_ncr:1_{521231AF-866E-4FA8-AE6F-5FB1F437A67B}" xr6:coauthVersionLast="47" xr6:coauthVersionMax="47" xr10:uidLastSave="{00000000-0000-0000-0000-000000000000}"/>
  <bookViews>
    <workbookView xWindow="-120" yWindow="-120" windowWidth="29040" windowHeight="15720" xr2:uid="{DBE064C8-F6D4-4F64-AF4A-70EE19060D64}"/>
  </bookViews>
  <sheets>
    <sheet name="Ausencias" sheetId="3" r:id="rId1"/>
    <sheet name="Licencias" sheetId="4" r:id="rId2"/>
    <sheet name="Previred" sheetId="2" r:id="rId3"/>
    <sheet name="Licencia y ausencias" sheetId="5" r:id="rId4"/>
  </sheets>
  <definedNames>
    <definedName name="Afc_emp">#REF!</definedName>
    <definedName name="Aporte_afp">#REF!</definedName>
    <definedName name="Dias_lic">#REF!</definedName>
    <definedName name="Dias_trab">#REF!</definedName>
    <definedName name="Expec_vida">#REF!</definedName>
    <definedName name="Familiar_1">#REF!</definedName>
    <definedName name="Familiar_2">#REF!</definedName>
    <definedName name="Familiar_3">#REF!</definedName>
    <definedName name="Familiar_4">#REF!</definedName>
    <definedName name="Gratificacion">#REF!</definedName>
    <definedName name="Horas">#REF!</definedName>
    <definedName name="Liquido">#REF!</definedName>
    <definedName name="Mutual">#REF!</definedName>
    <definedName name="Rut">#REF!</definedName>
    <definedName name="SIS">#REF!</definedName>
    <definedName name="Sueldo">#REF!</definedName>
    <definedName name="Tipo">#REF!</definedName>
    <definedName name="Tope_afc">#REF!</definedName>
    <definedName name="Tope_afp">#REF!</definedName>
    <definedName name="UF">#REF!</definedName>
    <definedName name="UTM">#REF!</definedName>
    <definedName name="Valor_HE">#REF!</definedName>
    <definedName name="Valor_hor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5" l="1"/>
  <c r="T21" i="5"/>
  <c r="T15" i="5"/>
  <c r="S15" i="5"/>
  <c r="Q15" i="5"/>
  <c r="P15" i="5"/>
  <c r="O15" i="5"/>
  <c r="N15" i="5"/>
  <c r="L15" i="5"/>
  <c r="K15" i="5"/>
  <c r="J15" i="5"/>
  <c r="T46" i="2"/>
  <c r="P44" i="2"/>
  <c r="T44" i="2"/>
  <c r="T38" i="2"/>
  <c r="P46" i="2"/>
  <c r="L46" i="2"/>
  <c r="L44" i="2"/>
  <c r="N44" i="2"/>
  <c r="N46" i="2"/>
  <c r="J39" i="2"/>
  <c r="Q38" i="2"/>
  <c r="P38" i="2"/>
  <c r="O38" i="2"/>
  <c r="N38" i="2"/>
  <c r="J38" i="2"/>
  <c r="K38" i="2"/>
  <c r="T22" i="2"/>
  <c r="P22" i="2"/>
  <c r="L22" i="2"/>
  <c r="N22" i="2"/>
  <c r="F18" i="4"/>
  <c r="G18" i="4" s="1"/>
  <c r="F17" i="4"/>
  <c r="G17" i="4" s="1"/>
  <c r="F16" i="4"/>
  <c r="G16" i="4" s="1"/>
  <c r="F9" i="3"/>
  <c r="G9" i="3" s="1"/>
  <c r="J16" i="5" l="1"/>
  <c r="U15" i="5"/>
  <c r="T23" i="5"/>
  <c r="P21" i="5"/>
  <c r="P23" i="5" s="1"/>
  <c r="L21" i="5"/>
  <c r="N21" i="5"/>
  <c r="N23" i="5" s="1"/>
  <c r="L23" i="5" l="1"/>
  <c r="U21" i="5"/>
  <c r="U25" i="5" s="1"/>
  <c r="S38" i="2"/>
  <c r="L38" i="2"/>
  <c r="I44" i="2"/>
  <c r="U22" i="2"/>
  <c r="U38" i="2" l="1"/>
  <c r="U44" i="2" l="1"/>
  <c r="U48" i="2" s="1"/>
</calcChain>
</file>

<file path=xl/sharedStrings.xml><?xml version="1.0" encoding="utf-8"?>
<sst xmlns="http://schemas.openxmlformats.org/spreadsheetml/2006/main" count="313" uniqueCount="135">
  <si>
    <t>Sueldo Base</t>
  </si>
  <si>
    <t>CCAF</t>
  </si>
  <si>
    <t>Trabajador</t>
  </si>
  <si>
    <t>Empleador</t>
  </si>
  <si>
    <t>SIS</t>
  </si>
  <si>
    <t>PREVIRED</t>
  </si>
  <si>
    <t>Total</t>
  </si>
  <si>
    <t>No</t>
  </si>
  <si>
    <t>Ley Sanna</t>
  </si>
  <si>
    <t>https://www.previred.com/reforma-de-pensiones-2025/</t>
  </si>
  <si>
    <t>Gradualidad de la cotización del 8,5% (2025–2033)</t>
  </si>
  <si>
    <t>Año</t>
  </si>
  <si>
    <t>AFP/Cap. Individual</t>
  </si>
  <si>
    <t>Seguro Social/Expectativa de Vida</t>
  </si>
  <si>
    <t>Seguro Social/Rentabilidad Protegida</t>
  </si>
  <si>
    <t>Seguro Social/Seguro de Invalidez y Sobrevivencia (SIS)</t>
  </si>
  <si>
    <t>2025 (agosto)</t>
  </si>
  <si>
    <t>–</t>
  </si>
  <si>
    <t>2026 (agosto)</t>
  </si>
  <si>
    <t>2027 (agosto)</t>
  </si>
  <si>
    <t>2028 (agosto)</t>
  </si>
  <si>
    <t>2029 (agosto)</t>
  </si>
  <si>
    <t>2030 (agosto)</t>
  </si>
  <si>
    <t>2031 (agosto)</t>
  </si>
  <si>
    <t>2032 (agosto)</t>
  </si>
  <si>
    <t>2033 (agosto)</t>
  </si>
  <si>
    <t>Tipo de Trabajador</t>
  </si>
  <si>
    <t>Activo e Invalidez Parcial</t>
  </si>
  <si>
    <t>Pensionado y Cotiza</t>
  </si>
  <si>
    <t>Activo mayor de 65 años o Pensionado por Invalidez Total</t>
  </si>
  <si>
    <t>Exento de cotizar ( Mujer mayor de 60 años, hombre mayor de 65 años o extranjero)</t>
  </si>
  <si>
    <t>AFP</t>
  </si>
  <si>
    <t>Descto trabajador</t>
  </si>
  <si>
    <t>Si</t>
  </si>
  <si>
    <t>Pensionado y NO Cotiza</t>
  </si>
  <si>
    <t>Aporte 0,1% empleador</t>
  </si>
  <si>
    <t>SEGURO SOCIAL</t>
  </si>
  <si>
    <t>Expectativa de vida 0,9%</t>
  </si>
  <si>
    <t>Rentabilidad protegida</t>
  </si>
  <si>
    <t>AFC</t>
  </si>
  <si>
    <t>Licencia Médica completa</t>
  </si>
  <si>
    <t>Licencia Médica parcial</t>
  </si>
  <si>
    <t>Si, subsidio</t>
  </si>
  <si>
    <t>Si, sueldo y subsidio</t>
  </si>
  <si>
    <t>Pagadora subsidio</t>
  </si>
  <si>
    <t>Fonasa o Isapre</t>
  </si>
  <si>
    <t>MUTUAL / ISL</t>
  </si>
  <si>
    <t>Acc trabajo</t>
  </si>
  <si>
    <t>Por días trabajados</t>
  </si>
  <si>
    <t>Por dias trabajados + proporcional dias con licencia</t>
  </si>
  <si>
    <t>NOTA: ESQUEMA DE COTIZACION OBLIGATORIA PARA TRABAJADORES DEPENDIENTES Y CASA PARTICULAR</t>
  </si>
  <si>
    <t>Si, sueldo</t>
  </si>
  <si>
    <t>Opcional</t>
  </si>
  <si>
    <t>Si/No</t>
  </si>
  <si>
    <t>Sueldo mes anterior</t>
  </si>
  <si>
    <t>No hay dias trabajados, la liquidacion va en cero, Sueldo del mes anterior (ultimo sueldo de un mes completo) - Trabajador activo contrato indefinido</t>
  </si>
  <si>
    <t>Sueldo del mes 20 dias</t>
  </si>
  <si>
    <t>Sueldo proporcional a dias de licencia</t>
  </si>
  <si>
    <t>aquí va</t>
  </si>
  <si>
    <t>desde</t>
  </si>
  <si>
    <t>TOTAL PREVIRED</t>
  </si>
  <si>
    <t>(Sueldo Base / 30) x  (30- días de ausencia)</t>
  </si>
  <si>
    <t>Este cálculo se realiza siempre por 30 días ya sea que un mes de 31, 30 o 28 (29) días.</t>
  </si>
  <si>
    <t>Dictamen DT sobre ausencias</t>
  </si>
  <si>
    <t>https://www.dt.gob.cl/portal/1628/w3-article-60221.html</t>
  </si>
  <si>
    <r>
      <t>Ausencia: </t>
    </r>
    <r>
      <rPr>
        <sz val="24"/>
        <color rgb="FF2B373E"/>
        <rFont val="Aptos"/>
        <family val="2"/>
      </rPr>
      <t>Cuando un trabajador se ausenta del trabajo, se le </t>
    </r>
    <r>
      <rPr>
        <b/>
        <sz val="24"/>
        <color rgb="FF2B373E"/>
        <rFont val="Aptos"/>
        <family val="2"/>
      </rPr>
      <t>descontará al trabajador los días de ausencia que tuve en su trabajo</t>
    </r>
    <r>
      <rPr>
        <sz val="24"/>
        <color rgb="FF2B373E"/>
        <rFont val="Aptos"/>
        <family val="2"/>
      </rPr>
      <t>. Por lo que si una persona se ausentó por 1 día, se le descontará el valor diario a su pago de remuneraciones.</t>
    </r>
  </si>
  <si>
    <t>Ejemplo sueldo $600.000, 3 días ausente</t>
  </si>
  <si>
    <t>$600.000 / 30 x 27 = 540.000</t>
  </si>
  <si>
    <t>Dias Trab</t>
  </si>
  <si>
    <t>Sueldo porporcional</t>
  </si>
  <si>
    <t>Sueldo</t>
  </si>
  <si>
    <t>Ausencias</t>
  </si>
  <si>
    <r>
      <t xml:space="preserve">Licencia Médica: </t>
    </r>
    <r>
      <rPr>
        <sz val="24"/>
        <color rgb="FF2B373E"/>
        <rFont val="Aptos"/>
        <family val="2"/>
      </rPr>
      <t>En caso que el trabajador se ausente por licencia médica, se debe pagar remuneración según días trabajados. Por ejemplo, si la persona presentó licencia por 2 días en el mes de enero, se le pagará por un total de 29 días.</t>
    </r>
  </si>
  <si>
    <t>Para entender mejor, se tiene la siguiente fórmula:</t>
  </si>
  <si>
    <t>Sueldo Base Calculado = (Sueldo Base / 30) x Días Trabajados</t>
  </si>
  <si>
    <t>Días Licencia</t>
  </si>
  <si>
    <t>Mes de 30 días</t>
  </si>
  <si>
    <t>Mes de 31 días</t>
  </si>
  <si>
    <t>Mes de 28 días</t>
  </si>
  <si>
    <t>Suponiendo un sueldo fijo de $600.000, tiene licencia médica de 3 días:</t>
  </si>
  <si>
    <t>Sueldo Base Calculado (Abril) = ($600.000 / 30) x (30 - 3) = $ 540.000</t>
  </si>
  <si>
    <t>Sueldo Base Calculado (Marzo) = ($600.000 / 30) x (31 - 3) = $ 560.000</t>
  </si>
  <si>
    <t>Sueldo Base Calculado (Febrero) = ($600.000 / 30) x (28 - 3) = $ 500.000</t>
  </si>
  <si>
    <t>https://www.dt.gob.cl/legislacion/1624/w3-article-106609.html</t>
  </si>
  <si>
    <t>Mes de 30 dias</t>
  </si>
  <si>
    <t>dias trabajados 27</t>
  </si>
  <si>
    <t>dias trabajados 28</t>
  </si>
  <si>
    <t>Mes de 31 dias</t>
  </si>
  <si>
    <t>dias trabajados 25</t>
  </si>
  <si>
    <t>1° criterio</t>
  </si>
  <si>
    <t>Calcular valor del día, se consideran todo mes de 30 días</t>
  </si>
  <si>
    <t>Sueldo base /30 (independiente si el mes tiene 28-29-30-31)</t>
  </si>
  <si>
    <t>600.000/30 = valor dia (20,000)</t>
  </si>
  <si>
    <t>2° criterio</t>
  </si>
  <si>
    <t>Pagar sueldo según dias trabajados, ej licencia 3 dias</t>
  </si>
  <si>
    <t>mes de 30 = dias trabajados 27</t>
  </si>
  <si>
    <t>mes de 31 = dias trabajados 28</t>
  </si>
  <si>
    <t>mes de 28 = dias trabajados 25</t>
  </si>
  <si>
    <t>3° criterio</t>
  </si>
  <si>
    <t>Multiplico dias trabajdos x valor dia</t>
  </si>
  <si>
    <t>27 x 20,000=</t>
  </si>
  <si>
    <t>28 x 20,000=</t>
  </si>
  <si>
    <t>25 x 20,000=</t>
  </si>
  <si>
    <t>No hay</t>
  </si>
  <si>
    <t>Sueldo mes anterior: último sueldo imponible con 30 dias trabajados</t>
  </si>
  <si>
    <t>Ejemplo Noviembre - licencia del 1 al 30- Sueldo imponible es 0 - Sueldo anterior (octubre siempre que tenga 30 dias trabajados)</t>
  </si>
  <si>
    <t>Sueldo Imponible mes anterior</t>
  </si>
  <si>
    <t>% empleador</t>
  </si>
  <si>
    <t>2,4% indefinido</t>
  </si>
  <si>
    <t>3% contrato a plazo</t>
  </si>
  <si>
    <t>0,8% trabajdor con + 11 años</t>
  </si>
  <si>
    <t>Ejemplo Noviembre - licencia del 1 al 10- Sueldo imponible es 0 - Sueldo anterior (octubre siempre que tenga 30 dias trabajados)</t>
  </si>
  <si>
    <t>Renta Imponible</t>
  </si>
  <si>
    <t>(Dias Trbajados)</t>
  </si>
  <si>
    <t>Seguro de Cesantia</t>
  </si>
  <si>
    <t>Renta Imponible Mes Anterior</t>
  </si>
  <si>
    <t>(RIMA)</t>
  </si>
  <si>
    <t>(Dias de licencia)</t>
  </si>
  <si>
    <t>si</t>
  </si>
  <si>
    <t>En caso de Isapre se proporciona el plan a los dias sin licencia</t>
  </si>
  <si>
    <t xml:space="preserve">   =renta anterior /30* dias de licencia (10)</t>
  </si>
  <si>
    <t>Ejemplo:</t>
  </si>
  <si>
    <t>Calculo dias sin licencia ("dias trabajados")</t>
  </si>
  <si>
    <t>Sueldo noviembre - 3 dias ausente (1 al 3) - Licencia 4 al 15 (12 dias)</t>
  </si>
  <si>
    <t xml:space="preserve">   = 30 - 12 = 18</t>
  </si>
  <si>
    <t>Descontar dias de ausencia 3</t>
  </si>
  <si>
    <t xml:space="preserve">  = 18 - 3 = 15</t>
  </si>
  <si>
    <t>Sueldo diciembre - 3 dias ausente (1 al 3) - Licencia 4 al 15 (12 dias)</t>
  </si>
  <si>
    <t xml:space="preserve">   = 31 - 12 = 19</t>
  </si>
  <si>
    <t xml:space="preserve">  = 19 - 3 = 16</t>
  </si>
  <si>
    <t>SUELDO 800,000 /30</t>
  </si>
  <si>
    <t xml:space="preserve"> =800,000 /30 X 15 DIAS = 400,000</t>
  </si>
  <si>
    <t xml:space="preserve"> =800,000 /30 X 16 DIAS = 426,667</t>
  </si>
  <si>
    <t>Sueldo del mes 15 dias</t>
  </si>
  <si>
    <t xml:space="preserve">   =renta anterior /30* dias de licencia 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</si>
</sst>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* #,##0_ ;_ &quot;$&quot;* \-#,##0_ ;_ &quot;$&quot;* &quot;-&quot;_ ;_ @_ 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3.5"/>
      <color rgb="FF521C78"/>
      <name val="Arial"/>
      <family val="2"/>
    </font>
    <font>
      <b/>
      <sz val="11"/>
      <color rgb="FF521C78"/>
      <name val="Arial"/>
      <family val="2"/>
    </font>
    <font>
      <u/>
      <sz val="11"/>
      <color theme="10"/>
      <name val="Aptos Narrow"/>
      <family val="2"/>
      <scheme val="minor"/>
    </font>
    <font>
      <u/>
      <sz val="16"/>
      <color theme="2"/>
      <name val="Aptos Narrow"/>
      <family val="2"/>
      <scheme val="minor"/>
    </font>
    <font>
      <sz val="11"/>
      <color theme="2"/>
      <name val="Aptos Narrow"/>
      <family val="2"/>
      <scheme val="minor"/>
    </font>
    <font>
      <sz val="14"/>
      <color theme="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2"/>
      <color rgb="FF2B373E"/>
      <name val="Aptos"/>
      <family val="2"/>
    </font>
    <font>
      <sz val="20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24"/>
      <color rgb="FF2B373E"/>
      <name val="Aptos"/>
      <family val="2"/>
    </font>
    <font>
      <sz val="24"/>
      <color rgb="FF2B373E"/>
      <name val="Aptos"/>
      <family val="2"/>
    </font>
    <font>
      <sz val="24"/>
      <color theme="1"/>
      <name val="Aptos Narrow"/>
      <family val="2"/>
      <scheme val="minor"/>
    </font>
    <font>
      <u/>
      <sz val="24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20"/>
      <color theme="0" tint="-4.9989318521683403E-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rgb="FF521C78"/>
      </left>
      <right style="medium">
        <color rgb="FF521C78"/>
      </right>
      <top style="medium">
        <color rgb="FF521C78"/>
      </top>
      <bottom style="medium">
        <color rgb="FF521C78"/>
      </bottom>
      <diagonal/>
    </border>
    <border>
      <left/>
      <right/>
      <top/>
      <bottom style="medium">
        <color rgb="FF521C78"/>
      </bottom>
      <diagonal/>
    </border>
    <border>
      <left style="thin">
        <color rgb="FF521C78"/>
      </left>
      <right style="thin">
        <color rgb="FF521C78"/>
      </right>
      <top style="medium">
        <color rgb="FF521C78"/>
      </top>
      <bottom style="thin">
        <color rgb="FF521C78"/>
      </bottom>
      <diagonal/>
    </border>
    <border>
      <left style="thin">
        <color rgb="FF521C78"/>
      </left>
      <right style="thin">
        <color rgb="FF521C78"/>
      </right>
      <top style="thin">
        <color rgb="FF521C78"/>
      </top>
      <bottom style="thin">
        <color rgb="FF521C78"/>
      </bottom>
      <diagonal/>
    </border>
    <border>
      <left style="medium">
        <color theme="0"/>
      </left>
      <right/>
      <top/>
      <bottom style="medium">
        <color rgb="FF521C78"/>
      </bottom>
      <diagonal/>
    </border>
    <border>
      <left style="thin">
        <color rgb="FF521C78"/>
      </left>
      <right/>
      <top style="thin">
        <color rgb="FF521C78"/>
      </top>
      <bottom style="thin">
        <color rgb="FF521C78"/>
      </bottom>
      <diagonal/>
    </border>
    <border>
      <left/>
      <right style="thin">
        <color rgb="FF521C78"/>
      </right>
      <top style="thin">
        <color rgb="FF521C78"/>
      </top>
      <bottom style="thin">
        <color rgb="FF521C78"/>
      </bottom>
      <diagonal/>
    </border>
    <border>
      <left style="thin">
        <color rgb="FF521C78"/>
      </left>
      <right style="thin">
        <color rgb="FF521C78"/>
      </right>
      <top style="thin">
        <color rgb="FF521C78"/>
      </top>
      <bottom/>
      <diagonal/>
    </border>
    <border>
      <left style="thin">
        <color rgb="FF521C78"/>
      </left>
      <right style="thin">
        <color rgb="FF521C78"/>
      </right>
      <top/>
      <bottom style="thin">
        <color rgb="FF521C7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0" fontId="3" fillId="3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left" vertical="center" wrapText="1"/>
    </xf>
    <xf numFmtId="10" fontId="3" fillId="3" borderId="4" xfId="0" applyNumberFormat="1" applyFont="1" applyFill="1" applyBorder="1" applyAlignment="1">
      <alignment horizontal="left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164" fontId="11" fillId="0" borderId="0" xfId="1" applyFont="1"/>
    <xf numFmtId="164" fontId="12" fillId="0" borderId="0" xfId="1" applyFont="1" applyAlignment="1"/>
    <xf numFmtId="0" fontId="12" fillId="0" borderId="0" xfId="0" applyFont="1"/>
    <xf numFmtId="164" fontId="12" fillId="0" borderId="0" xfId="0" applyNumberFormat="1" applyFont="1"/>
    <xf numFmtId="164" fontId="12" fillId="5" borderId="0" xfId="1" applyFont="1" applyFill="1" applyAlignment="1"/>
    <xf numFmtId="164" fontId="12" fillId="5" borderId="0" xfId="1" applyFont="1" applyFill="1" applyAlignment="1">
      <alignment horizontal="center"/>
    </xf>
    <xf numFmtId="0" fontId="0" fillId="5" borderId="0" xfId="0" applyFill="1" applyAlignment="1">
      <alignment horizontal="center"/>
    </xf>
    <xf numFmtId="17" fontId="0" fillId="5" borderId="0" xfId="0" applyNumberFormat="1" applyFill="1" applyAlignment="1">
      <alignment horizontal="center"/>
    </xf>
    <xf numFmtId="164" fontId="13" fillId="0" borderId="0" xfId="1" applyFont="1"/>
    <xf numFmtId="0" fontId="10" fillId="0" borderId="0" xfId="0" applyFont="1" applyAlignment="1">
      <alignment horizontal="right"/>
    </xf>
    <xf numFmtId="0" fontId="7" fillId="4" borderId="0" xfId="2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10" fontId="3" fillId="0" borderId="9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1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 applyAlignme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2" applyFont="1" applyAlignment="1">
      <alignment vertical="center"/>
    </xf>
    <xf numFmtId="0" fontId="19" fillId="0" borderId="0" xfId="0" applyFont="1"/>
    <xf numFmtId="0" fontId="17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10" fontId="3" fillId="5" borderId="4" xfId="0" applyNumberFormat="1" applyFont="1" applyFill="1" applyBorder="1" applyAlignment="1">
      <alignment horizontal="left" vertical="center" wrapText="1"/>
    </xf>
    <xf numFmtId="10" fontId="3" fillId="5" borderId="4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left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64" fontId="15" fillId="0" borderId="0" xfId="1" applyFont="1"/>
    <xf numFmtId="164" fontId="16" fillId="0" borderId="0" xfId="1" applyFont="1"/>
    <xf numFmtId="0" fontId="0" fillId="5" borderId="0" xfId="0" applyFill="1"/>
    <xf numFmtId="0" fontId="5" fillId="5" borderId="1" xfId="0" applyFont="1" applyFill="1" applyBorder="1" applyAlignment="1">
      <alignment horizontal="center" vertical="center" wrapText="1"/>
    </xf>
    <xf numFmtId="10" fontId="0" fillId="5" borderId="0" xfId="0" applyNumberFormat="1" applyFill="1"/>
    <xf numFmtId="0" fontId="22" fillId="2" borderId="0" xfId="0" applyFont="1" applyFill="1"/>
    <xf numFmtId="10" fontId="3" fillId="5" borderId="6" xfId="0" applyNumberFormat="1" applyFont="1" applyFill="1" applyBorder="1" applyAlignment="1">
      <alignment horizontal="center" vertical="center" wrapText="1"/>
    </xf>
    <xf numFmtId="10" fontId="3" fillId="5" borderId="8" xfId="0" applyNumberFormat="1" applyFont="1" applyFill="1" applyBorder="1" applyAlignment="1">
      <alignment horizontal="center" vertical="center" wrapText="1"/>
    </xf>
    <xf numFmtId="10" fontId="3" fillId="5" borderId="7" xfId="0" applyNumberFormat="1" applyFont="1" applyFill="1" applyBorder="1" applyAlignment="1">
      <alignment horizontal="center" vertical="center" wrapText="1"/>
    </xf>
    <xf numFmtId="10" fontId="3" fillId="5" borderId="9" xfId="0" applyNumberFormat="1" applyFont="1" applyFill="1" applyBorder="1" applyAlignment="1">
      <alignment horizontal="center" vertical="center" wrapText="1"/>
    </xf>
    <xf numFmtId="10" fontId="12" fillId="5" borderId="0" xfId="0" applyNumberFormat="1" applyFont="1" applyFill="1"/>
    <xf numFmtId="9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</cellXfs>
  <cellStyles count="3">
    <cellStyle name="Hipervínculo" xfId="2" builtinId="8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666752</xdr:colOff>
      <xdr:row>26</xdr:row>
      <xdr:rowOff>212072</xdr:rowOff>
    </xdr:from>
    <xdr:to>
      <xdr:col>12</xdr:col>
      <xdr:colOff>112569</xdr:colOff>
      <xdr:row>29</xdr:row>
      <xdr:rowOff>1901354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FCCBC-87F3-2B74-E6CD-3CD1FA4FD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979" y="9130936"/>
          <a:ext cx="5749636" cy="2494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t.gob.cl/portal/1628/w3-article-60221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previred.com/reforma-de-pensiones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3A71F-BC36-4FAB-94B7-C6087BC216D6}">
  <dimension ref="B2:S14"/>
  <sheetViews>
    <sheetView showGridLines="0" tabSelected="1" workbookViewId="0">
      <selection activeCell="B1" sqref="B1"/>
    </sheetView>
  </sheetViews>
  <sheetFormatPr baseColWidth="10" defaultRowHeight="31.5" x14ac:dyDescent="0.5"/>
  <cols>
    <col min="1" max="1" width="7.140625" customWidth="1"/>
    <col min="2" max="2" width="11.42578125" style="39"/>
    <col min="4" max="4" width="23.28515625" customWidth="1"/>
    <col min="5" max="5" width="24.5703125" customWidth="1"/>
    <col min="7" max="7" width="28.5703125" customWidth="1"/>
    <col min="10" max="14" width="6.5703125" customWidth="1"/>
  </cols>
  <sheetData>
    <row r="2" spans="2:19" ht="91.5" customHeight="1" x14ac:dyDescent="0.25">
      <c r="B2" s="40" t="s">
        <v>65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2:19" x14ac:dyDescent="0.5">
      <c r="B3" s="35"/>
    </row>
    <row r="4" spans="2:19" x14ac:dyDescent="0.25">
      <c r="B4" s="36" t="s">
        <v>61</v>
      </c>
    </row>
    <row r="5" spans="2:19" x14ac:dyDescent="0.25">
      <c r="B5" s="36" t="s">
        <v>66</v>
      </c>
    </row>
    <row r="6" spans="2:19" x14ac:dyDescent="0.25">
      <c r="B6" s="36" t="s">
        <v>67</v>
      </c>
    </row>
    <row r="7" spans="2:19" x14ac:dyDescent="0.25">
      <c r="B7" s="36"/>
    </row>
    <row r="8" spans="2:19" ht="63" x14ac:dyDescent="0.25">
      <c r="B8" s="36"/>
      <c r="C8" s="36"/>
      <c r="D8" s="41" t="s">
        <v>70</v>
      </c>
      <c r="E8" s="41" t="s">
        <v>71</v>
      </c>
      <c r="F8" s="42" t="s">
        <v>68</v>
      </c>
      <c r="G8" s="42" t="s">
        <v>69</v>
      </c>
      <c r="H8" s="36"/>
      <c r="I8" s="36"/>
      <c r="J8" s="36"/>
      <c r="K8" s="36"/>
      <c r="L8" s="36"/>
    </row>
    <row r="9" spans="2:19" ht="41.25" customHeight="1" x14ac:dyDescent="0.25">
      <c r="B9" s="36"/>
      <c r="C9" s="36"/>
      <c r="D9" s="43">
        <v>1000000</v>
      </c>
      <c r="E9" s="41">
        <v>1</v>
      </c>
      <c r="F9" s="41">
        <f>30-E9</f>
        <v>29</v>
      </c>
      <c r="G9" s="43">
        <f>D9/30*F9</f>
        <v>966666.66666666674</v>
      </c>
      <c r="H9" s="36"/>
      <c r="I9" s="36"/>
      <c r="J9" s="36"/>
      <c r="K9" s="36"/>
      <c r="L9" s="36"/>
    </row>
    <row r="10" spans="2:19" x14ac:dyDescent="0.5">
      <c r="B10" s="35"/>
    </row>
    <row r="11" spans="2:19" x14ac:dyDescent="0.25">
      <c r="B11" s="36" t="s">
        <v>62</v>
      </c>
    </row>
    <row r="12" spans="2:19" x14ac:dyDescent="0.25">
      <c r="B12" s="37"/>
    </row>
    <row r="13" spans="2:19" x14ac:dyDescent="0.25">
      <c r="B13" s="36" t="s">
        <v>63</v>
      </c>
    </row>
    <row r="14" spans="2:19" x14ac:dyDescent="0.25">
      <c r="B14" s="38" t="s">
        <v>64</v>
      </c>
    </row>
  </sheetData>
  <mergeCells count="1">
    <mergeCell ref="B2:S2"/>
  </mergeCells>
  <hyperlinks>
    <hyperlink ref="B14" r:id="rId1" xr:uid="{436326DB-E353-4C5C-924D-A58B8B92A8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0CB66-3CE5-4EE6-B21F-4AD7140F6604}">
  <dimension ref="B2:S44"/>
  <sheetViews>
    <sheetView showGridLines="0" topLeftCell="A33" workbookViewId="0">
      <selection activeCell="B43" sqref="B43"/>
    </sheetView>
  </sheetViews>
  <sheetFormatPr baseColWidth="10" defaultRowHeight="31.5" x14ac:dyDescent="0.5"/>
  <cols>
    <col min="1" max="1" width="7.140625" customWidth="1"/>
    <col min="2" max="2" width="11.42578125" style="39"/>
    <col min="3" max="3" width="22.5703125" customWidth="1"/>
    <col min="4" max="4" width="23.28515625" customWidth="1"/>
    <col min="5" max="5" width="24.5703125" customWidth="1"/>
    <col min="7" max="7" width="28.5703125" customWidth="1"/>
    <col min="10" max="14" width="6.5703125" customWidth="1"/>
  </cols>
  <sheetData>
    <row r="2" spans="2:19" ht="91.5" customHeight="1" x14ac:dyDescent="0.25">
      <c r="B2" s="40" t="s">
        <v>72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2:19" ht="47.25" customHeight="1" x14ac:dyDescent="0.5">
      <c r="B3" s="35" t="s">
        <v>73</v>
      </c>
    </row>
    <row r="4" spans="2:19" x14ac:dyDescent="0.5">
      <c r="B4" s="35"/>
    </row>
    <row r="5" spans="2:19" x14ac:dyDescent="0.5">
      <c r="B5" s="35" t="s">
        <v>74</v>
      </c>
    </row>
    <row r="6" spans="2:19" x14ac:dyDescent="0.5">
      <c r="B6" s="35"/>
    </row>
    <row r="7" spans="2:19" x14ac:dyDescent="0.5">
      <c r="B7" s="35" t="s">
        <v>79</v>
      </c>
    </row>
    <row r="8" spans="2:19" x14ac:dyDescent="0.5">
      <c r="B8" s="35"/>
    </row>
    <row r="9" spans="2:19" x14ac:dyDescent="0.5">
      <c r="B9" s="35" t="s">
        <v>80</v>
      </c>
      <c r="I9" s="39" t="s">
        <v>84</v>
      </c>
      <c r="M9" s="34" t="s">
        <v>85</v>
      </c>
    </row>
    <row r="10" spans="2:19" x14ac:dyDescent="0.5">
      <c r="B10" s="35" t="s">
        <v>81</v>
      </c>
      <c r="I10" s="39" t="s">
        <v>87</v>
      </c>
      <c r="M10" s="34" t="s">
        <v>86</v>
      </c>
    </row>
    <row r="11" spans="2:19" x14ac:dyDescent="0.5">
      <c r="B11" s="35" t="s">
        <v>82</v>
      </c>
      <c r="I11" s="39" t="s">
        <v>84</v>
      </c>
      <c r="M11" s="34" t="s">
        <v>88</v>
      </c>
    </row>
    <row r="13" spans="2:19" ht="15.75" x14ac:dyDescent="0.25">
      <c r="B13" s="31"/>
    </row>
    <row r="14" spans="2:19" ht="15.75" x14ac:dyDescent="0.25">
      <c r="B14" s="31"/>
    </row>
    <row r="15" spans="2:19" ht="63" x14ac:dyDescent="0.25">
      <c r="B15" s="36"/>
      <c r="C15" s="36"/>
      <c r="D15" s="42" t="s">
        <v>0</v>
      </c>
      <c r="E15" s="42" t="s">
        <v>75</v>
      </c>
      <c r="F15" s="42" t="s">
        <v>68</v>
      </c>
      <c r="G15" s="42" t="s">
        <v>69</v>
      </c>
      <c r="H15" s="36"/>
      <c r="I15" s="36"/>
      <c r="J15" s="36"/>
      <c r="K15" s="36"/>
      <c r="L15" s="36"/>
    </row>
    <row r="16" spans="2:19" ht="41.25" customHeight="1" x14ac:dyDescent="0.25">
      <c r="B16" s="36"/>
      <c r="C16" s="44" t="s">
        <v>76</v>
      </c>
      <c r="D16" s="43">
        <v>600000</v>
      </c>
      <c r="E16" s="41">
        <v>3</v>
      </c>
      <c r="F16" s="41">
        <f>30-E16</f>
        <v>27</v>
      </c>
      <c r="G16" s="43">
        <f>D16/30*F16</f>
        <v>540000</v>
      </c>
      <c r="H16" s="36"/>
      <c r="I16" s="36"/>
      <c r="J16" s="36"/>
      <c r="K16" s="36"/>
      <c r="L16" s="36"/>
    </row>
    <row r="17" spans="2:18" x14ac:dyDescent="0.5">
      <c r="B17" s="35"/>
      <c r="C17" s="44" t="s">
        <v>77</v>
      </c>
      <c r="D17" s="43">
        <v>600000</v>
      </c>
      <c r="E17" s="41">
        <v>3</v>
      </c>
      <c r="F17" s="41">
        <f>31-E17</f>
        <v>28</v>
      </c>
      <c r="G17" s="43">
        <f t="shared" ref="G17:G18" si="0">D17/30*F17</f>
        <v>560000</v>
      </c>
    </row>
    <row r="18" spans="2:18" x14ac:dyDescent="0.5">
      <c r="B18" s="35"/>
      <c r="C18" s="44" t="s">
        <v>78</v>
      </c>
      <c r="D18" s="43">
        <v>600000</v>
      </c>
      <c r="E18" s="41">
        <v>3</v>
      </c>
      <c r="F18" s="41">
        <f>28-E18</f>
        <v>25</v>
      </c>
      <c r="G18" s="43">
        <f t="shared" si="0"/>
        <v>500000</v>
      </c>
    </row>
    <row r="19" spans="2:18" x14ac:dyDescent="0.5">
      <c r="B19" s="35"/>
    </row>
    <row r="20" spans="2:18" x14ac:dyDescent="0.5">
      <c r="B20" s="35"/>
    </row>
    <row r="21" spans="2:18" x14ac:dyDescent="0.5">
      <c r="B21" s="35"/>
    </row>
    <row r="22" spans="2:18" x14ac:dyDescent="0.25">
      <c r="B22" s="36"/>
    </row>
    <row r="23" spans="2:18" x14ac:dyDescent="0.25">
      <c r="B23" s="37"/>
    </row>
    <row r="24" spans="2:18" x14ac:dyDescent="0.25">
      <c r="B24" s="36" t="s">
        <v>63</v>
      </c>
    </row>
    <row r="25" spans="2:18" x14ac:dyDescent="0.25">
      <c r="B25" s="38" t="s">
        <v>83</v>
      </c>
    </row>
    <row r="28" spans="2:18" x14ac:dyDescent="0.5">
      <c r="B28" s="39" t="s">
        <v>89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 spans="2:18" x14ac:dyDescent="0.5">
      <c r="C29" s="39" t="s">
        <v>90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 spans="2:18" x14ac:dyDescent="0.5">
      <c r="C30" s="39" t="s">
        <v>91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</row>
    <row r="31" spans="2:18" x14ac:dyDescent="0.5">
      <c r="C31" s="39"/>
      <c r="D31" s="39" t="s">
        <v>92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</row>
    <row r="32" spans="2:18" x14ac:dyDescent="0.5"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</row>
    <row r="33" spans="2:18" x14ac:dyDescent="0.5"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</row>
    <row r="34" spans="2:18" x14ac:dyDescent="0.5">
      <c r="B34" s="39" t="s">
        <v>93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</row>
    <row r="35" spans="2:18" x14ac:dyDescent="0.5">
      <c r="C35" s="39" t="s">
        <v>94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</row>
    <row r="36" spans="2:18" x14ac:dyDescent="0.5">
      <c r="C36" s="39" t="s">
        <v>95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2:18" x14ac:dyDescent="0.5">
      <c r="C37" s="39" t="s">
        <v>96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8" spans="2:18" x14ac:dyDescent="0.5">
      <c r="C38" s="39" t="s">
        <v>97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</row>
    <row r="40" spans="2:18" x14ac:dyDescent="0.5">
      <c r="B40" s="39" t="s">
        <v>98</v>
      </c>
    </row>
    <row r="41" spans="2:18" x14ac:dyDescent="0.5">
      <c r="C41" s="39" t="s">
        <v>99</v>
      </c>
    </row>
    <row r="42" spans="2:18" x14ac:dyDescent="0.5">
      <c r="C42" s="39" t="s">
        <v>95</v>
      </c>
      <c r="F42" s="39" t="s">
        <v>100</v>
      </c>
    </row>
    <row r="43" spans="2:18" x14ac:dyDescent="0.5">
      <c r="C43" s="39" t="s">
        <v>96</v>
      </c>
      <c r="F43" s="39" t="s">
        <v>101</v>
      </c>
    </row>
    <row r="44" spans="2:18" x14ac:dyDescent="0.5">
      <c r="C44" s="39" t="s">
        <v>97</v>
      </c>
      <c r="F44" s="39" t="s">
        <v>102</v>
      </c>
    </row>
  </sheetData>
  <mergeCells count="1">
    <mergeCell ref="B2:S2"/>
  </mergeCells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81740-7736-4DC7-B682-CD9B0E0AB5AF}">
  <dimension ref="B2:U50"/>
  <sheetViews>
    <sheetView showGridLines="0" topLeftCell="H30" zoomScale="110" zoomScaleNormal="110" workbookViewId="0">
      <selection activeCell="I40" sqref="I40"/>
    </sheetView>
  </sheetViews>
  <sheetFormatPr baseColWidth="10" defaultRowHeight="15" x14ac:dyDescent="0.25"/>
  <cols>
    <col min="2" max="2" width="16" customWidth="1"/>
    <col min="3" max="3" width="19.5703125" customWidth="1"/>
    <col min="4" max="4" width="20.42578125" customWidth="1"/>
    <col min="5" max="5" width="20.85546875" customWidth="1"/>
    <col min="6" max="7" width="19.5703125" customWidth="1"/>
    <col min="8" max="8" width="25.85546875" customWidth="1"/>
    <col min="9" max="9" width="46.42578125" customWidth="1"/>
    <col min="10" max="10" width="14.28515625" customWidth="1"/>
    <col min="11" max="11" width="14" customWidth="1"/>
    <col min="12" max="12" width="19.7109375" customWidth="1"/>
    <col min="13" max="13" width="14" customWidth="1"/>
    <col min="14" max="14" width="19.28515625" customWidth="1"/>
    <col min="15" max="16" width="12.85546875" customWidth="1"/>
    <col min="17" max="17" width="15.7109375" customWidth="1"/>
    <col min="18" max="18" width="13.7109375" customWidth="1"/>
    <col min="20" max="20" width="19" customWidth="1"/>
    <col min="21" max="21" width="16.140625" customWidth="1"/>
  </cols>
  <sheetData>
    <row r="2" spans="2:20" ht="21" x14ac:dyDescent="0.35">
      <c r="B2" s="24" t="s">
        <v>9</v>
      </c>
      <c r="C2" s="24"/>
      <c r="D2" s="24"/>
      <c r="E2" s="24"/>
      <c r="I2" s="13" t="s">
        <v>50</v>
      </c>
    </row>
    <row r="4" spans="2:20" ht="33" customHeight="1" thickBot="1" x14ac:dyDescent="0.3">
      <c r="B4" s="28" t="s">
        <v>10</v>
      </c>
      <c r="C4" s="28"/>
      <c r="D4" s="28"/>
      <c r="E4" s="28"/>
      <c r="F4" s="28"/>
      <c r="G4" s="28"/>
      <c r="J4" s="25" t="s">
        <v>31</v>
      </c>
      <c r="K4" s="25"/>
      <c r="L4" s="26" t="s">
        <v>36</v>
      </c>
      <c r="M4" s="27"/>
      <c r="O4" s="26" t="s">
        <v>39</v>
      </c>
      <c r="P4" s="27"/>
      <c r="R4" t="s">
        <v>52</v>
      </c>
      <c r="S4" s="26" t="s">
        <v>46</v>
      </c>
      <c r="T4" s="27"/>
    </row>
    <row r="5" spans="2:20" ht="84" customHeight="1" thickBot="1" x14ac:dyDescent="0.3"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6</v>
      </c>
      <c r="I5" s="1" t="s">
        <v>26</v>
      </c>
      <c r="J5" s="1" t="s">
        <v>32</v>
      </c>
      <c r="K5" s="1" t="s">
        <v>35</v>
      </c>
      <c r="L5" s="1" t="s">
        <v>37</v>
      </c>
      <c r="M5" s="1" t="s">
        <v>38</v>
      </c>
      <c r="N5" s="1" t="s">
        <v>4</v>
      </c>
      <c r="O5" s="1" t="s">
        <v>2</v>
      </c>
      <c r="P5" s="1" t="s">
        <v>3</v>
      </c>
      <c r="Q5" s="1" t="s">
        <v>45</v>
      </c>
      <c r="R5" s="1" t="s">
        <v>1</v>
      </c>
      <c r="S5" s="1" t="s">
        <v>47</v>
      </c>
      <c r="T5" s="1" t="s">
        <v>8</v>
      </c>
    </row>
    <row r="6" spans="2:20" ht="30" customHeight="1" x14ac:dyDescent="0.25">
      <c r="B6" s="2" t="s">
        <v>16</v>
      </c>
      <c r="C6" s="3">
        <v>1E-3</v>
      </c>
      <c r="D6" s="3">
        <v>8.9999999999999993E-3</v>
      </c>
      <c r="E6" s="4" t="s">
        <v>17</v>
      </c>
      <c r="F6" s="4" t="s">
        <v>17</v>
      </c>
      <c r="G6" s="3">
        <v>0.01</v>
      </c>
      <c r="I6" s="9" t="s">
        <v>27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</row>
    <row r="7" spans="2:20" ht="30" customHeight="1" x14ac:dyDescent="0.25">
      <c r="B7" s="5" t="s">
        <v>18</v>
      </c>
      <c r="C7" s="6">
        <v>1E-3</v>
      </c>
      <c r="D7" s="6">
        <v>0.01</v>
      </c>
      <c r="E7" s="6">
        <v>8.9999999999999993E-3</v>
      </c>
      <c r="F7" s="6">
        <v>1.4999999999999999E-2</v>
      </c>
      <c r="G7" s="6">
        <v>3.5000000000000003E-2</v>
      </c>
      <c r="I7" s="9" t="s">
        <v>28</v>
      </c>
      <c r="J7" s="8" t="s">
        <v>33</v>
      </c>
      <c r="K7" s="8" t="s">
        <v>7</v>
      </c>
      <c r="L7" s="8" t="s">
        <v>7</v>
      </c>
      <c r="M7" s="8" t="s">
        <v>7</v>
      </c>
      <c r="N7" s="8" t="s">
        <v>7</v>
      </c>
      <c r="O7" s="8" t="s">
        <v>7</v>
      </c>
      <c r="P7" s="8" t="s">
        <v>7</v>
      </c>
      <c r="Q7" s="6" t="s">
        <v>33</v>
      </c>
      <c r="R7" s="6" t="s">
        <v>33</v>
      </c>
      <c r="S7" s="6" t="s">
        <v>33</v>
      </c>
      <c r="T7" s="6" t="s">
        <v>33</v>
      </c>
    </row>
    <row r="8" spans="2:20" ht="30" customHeight="1" x14ac:dyDescent="0.25">
      <c r="B8" s="7" t="s">
        <v>19</v>
      </c>
      <c r="C8" s="8">
        <v>2.5000000000000001E-3</v>
      </c>
      <c r="D8" s="8">
        <v>0.01</v>
      </c>
      <c r="E8" s="8">
        <v>1.4999999999999999E-2</v>
      </c>
      <c r="F8" s="8">
        <v>1.4999999999999999E-2</v>
      </c>
      <c r="G8" s="8">
        <v>4.2500000000000003E-2</v>
      </c>
      <c r="I8" s="10" t="s">
        <v>34</v>
      </c>
      <c r="J8" s="6" t="s">
        <v>7</v>
      </c>
      <c r="K8" s="8" t="s">
        <v>7</v>
      </c>
      <c r="L8" s="8" t="s">
        <v>7</v>
      </c>
      <c r="M8" s="8" t="s">
        <v>7</v>
      </c>
      <c r="N8" s="8" t="s">
        <v>7</v>
      </c>
      <c r="O8" s="8" t="s">
        <v>7</v>
      </c>
      <c r="P8" s="8" t="s">
        <v>7</v>
      </c>
      <c r="Q8" s="6" t="s">
        <v>33</v>
      </c>
      <c r="R8" s="6" t="s">
        <v>33</v>
      </c>
      <c r="S8" s="6" t="s">
        <v>33</v>
      </c>
      <c r="T8" s="6" t="s">
        <v>33</v>
      </c>
    </row>
    <row r="9" spans="2:20" ht="30" customHeight="1" x14ac:dyDescent="0.25">
      <c r="B9" s="5" t="s">
        <v>20</v>
      </c>
      <c r="C9" s="6">
        <v>0.01</v>
      </c>
      <c r="D9" s="6">
        <v>0.01</v>
      </c>
      <c r="E9" s="6">
        <v>1.4999999999999999E-2</v>
      </c>
      <c r="F9" s="6">
        <v>1.4999999999999999E-2</v>
      </c>
      <c r="G9" s="6">
        <v>0.05</v>
      </c>
      <c r="I9" s="10" t="s">
        <v>29</v>
      </c>
      <c r="J9" s="6" t="s">
        <v>53</v>
      </c>
      <c r="K9" s="8" t="s">
        <v>7</v>
      </c>
      <c r="L9" s="8" t="s">
        <v>7</v>
      </c>
      <c r="M9" s="8" t="s">
        <v>7</v>
      </c>
      <c r="N9" s="8" t="s">
        <v>7</v>
      </c>
      <c r="O9" s="8" t="s">
        <v>7</v>
      </c>
      <c r="P9" s="8" t="s">
        <v>7</v>
      </c>
      <c r="Q9" s="6" t="s">
        <v>33</v>
      </c>
      <c r="R9" s="6" t="s">
        <v>33</v>
      </c>
      <c r="S9" s="6" t="s">
        <v>33</v>
      </c>
      <c r="T9" s="6" t="s">
        <v>33</v>
      </c>
    </row>
    <row r="10" spans="2:20" ht="30" customHeight="1" x14ac:dyDescent="0.25">
      <c r="B10" s="7" t="s">
        <v>21</v>
      </c>
      <c r="C10" s="8">
        <v>1.7000000000000001E-2</v>
      </c>
      <c r="D10" s="8">
        <v>0.01</v>
      </c>
      <c r="E10" s="8">
        <v>1.4999999999999999E-2</v>
      </c>
      <c r="F10" s="8">
        <v>1.4999999999999999E-2</v>
      </c>
      <c r="G10" s="8">
        <v>5.7000000000000002E-2</v>
      </c>
      <c r="I10" s="10" t="s">
        <v>30</v>
      </c>
      <c r="J10" s="6" t="s">
        <v>7</v>
      </c>
      <c r="K10" s="8" t="s">
        <v>7</v>
      </c>
      <c r="L10" s="8" t="s">
        <v>7</v>
      </c>
      <c r="M10" s="8" t="s">
        <v>7</v>
      </c>
      <c r="N10" s="8" t="s">
        <v>7</v>
      </c>
      <c r="O10" s="8" t="s">
        <v>7</v>
      </c>
      <c r="P10" s="8" t="s">
        <v>7</v>
      </c>
      <c r="Q10" s="6" t="s">
        <v>33</v>
      </c>
      <c r="R10" s="6" t="s">
        <v>33</v>
      </c>
      <c r="S10" s="6" t="s">
        <v>33</v>
      </c>
      <c r="T10" s="6" t="s">
        <v>33</v>
      </c>
    </row>
    <row r="11" spans="2:20" ht="30" customHeight="1" x14ac:dyDescent="0.25">
      <c r="B11" s="5" t="s">
        <v>22</v>
      </c>
      <c r="C11" s="6">
        <v>2.4E-2</v>
      </c>
      <c r="D11" s="6">
        <v>0.01</v>
      </c>
      <c r="E11" s="6">
        <v>1.4999999999999999E-2</v>
      </c>
      <c r="F11" s="6">
        <v>1.4999999999999999E-2</v>
      </c>
      <c r="G11" s="6">
        <v>6.4000000000000001E-2</v>
      </c>
    </row>
    <row r="12" spans="2:20" ht="30" customHeight="1" x14ac:dyDescent="0.25">
      <c r="B12" s="7" t="s">
        <v>23</v>
      </c>
      <c r="C12" s="8">
        <v>3.1E-2</v>
      </c>
      <c r="D12" s="8">
        <v>0.01</v>
      </c>
      <c r="E12" s="8">
        <v>1.4999999999999999E-2</v>
      </c>
      <c r="F12" s="8">
        <v>1.4999999999999999E-2</v>
      </c>
      <c r="G12" s="8">
        <v>7.0999999999999994E-2</v>
      </c>
      <c r="I12" s="47" t="s">
        <v>40</v>
      </c>
      <c r="J12" s="48" t="s">
        <v>42</v>
      </c>
      <c r="K12" s="48" t="s">
        <v>44</v>
      </c>
      <c r="L12" s="48" t="s">
        <v>3</v>
      </c>
      <c r="M12" s="48" t="s">
        <v>44</v>
      </c>
      <c r="N12" s="48" t="s">
        <v>3</v>
      </c>
      <c r="O12" s="48" t="s">
        <v>42</v>
      </c>
      <c r="P12" s="48" t="s">
        <v>3</v>
      </c>
      <c r="Q12" s="48" t="s">
        <v>42</v>
      </c>
      <c r="R12" s="48" t="s">
        <v>42</v>
      </c>
      <c r="S12" s="48" t="s">
        <v>7</v>
      </c>
      <c r="T12" s="48" t="s">
        <v>3</v>
      </c>
    </row>
    <row r="13" spans="2:20" ht="30" customHeight="1" x14ac:dyDescent="0.25">
      <c r="B13" s="5" t="s">
        <v>24</v>
      </c>
      <c r="C13" s="6">
        <v>3.7999999999999999E-2</v>
      </c>
      <c r="D13" s="6">
        <v>0.01</v>
      </c>
      <c r="E13" s="6">
        <v>1.4999999999999999E-2</v>
      </c>
      <c r="F13" s="6">
        <v>1.4999999999999999E-2</v>
      </c>
      <c r="G13" s="6">
        <v>7.8E-2</v>
      </c>
      <c r="I13" s="10" t="s">
        <v>41</v>
      </c>
      <c r="J13" s="6" t="s">
        <v>43</v>
      </c>
      <c r="K13" s="11" t="s">
        <v>48</v>
      </c>
      <c r="L13" s="29" t="s">
        <v>49</v>
      </c>
      <c r="M13" s="12" t="s">
        <v>48</v>
      </c>
      <c r="N13" s="29" t="s">
        <v>49</v>
      </c>
      <c r="O13" s="6" t="s">
        <v>43</v>
      </c>
      <c r="P13" s="6" t="s">
        <v>3</v>
      </c>
      <c r="Q13" s="6" t="s">
        <v>43</v>
      </c>
      <c r="R13" s="6" t="s">
        <v>43</v>
      </c>
      <c r="S13" s="6" t="s">
        <v>51</v>
      </c>
      <c r="T13" s="29" t="s">
        <v>49</v>
      </c>
    </row>
    <row r="14" spans="2:20" ht="30" customHeight="1" x14ac:dyDescent="0.25">
      <c r="B14" s="7" t="s">
        <v>25</v>
      </c>
      <c r="C14" s="8">
        <v>4.4999999999999998E-2</v>
      </c>
      <c r="D14" s="8">
        <v>0.01</v>
      </c>
      <c r="E14" s="8">
        <v>1.4999999999999999E-2</v>
      </c>
      <c r="F14" s="8">
        <v>1.4999999999999999E-2</v>
      </c>
      <c r="G14" s="8">
        <v>8.5000000000000006E-2</v>
      </c>
      <c r="L14" s="30"/>
      <c r="N14" s="30"/>
      <c r="T14" s="30"/>
    </row>
    <row r="17" spans="9:21" ht="19.5" thickBot="1" x14ac:dyDescent="0.3">
      <c r="J17" s="25" t="s">
        <v>31</v>
      </c>
      <c r="K17" s="25"/>
      <c r="L17" s="26" t="s">
        <v>36</v>
      </c>
      <c r="M17" s="27"/>
      <c r="O17" s="26" t="s">
        <v>39</v>
      </c>
      <c r="P17" s="27"/>
      <c r="R17" t="s">
        <v>52</v>
      </c>
      <c r="S17" s="26" t="s">
        <v>46</v>
      </c>
      <c r="T17" s="27"/>
    </row>
    <row r="18" spans="9:21" ht="30.75" thickBot="1" x14ac:dyDescent="0.3">
      <c r="J18" s="1" t="s">
        <v>32</v>
      </c>
      <c r="K18" s="1" t="s">
        <v>35</v>
      </c>
      <c r="L18" s="52" t="s">
        <v>37</v>
      </c>
      <c r="M18" s="1" t="s">
        <v>38</v>
      </c>
      <c r="N18" s="52" t="s">
        <v>4</v>
      </c>
      <c r="O18" s="1" t="s">
        <v>2</v>
      </c>
      <c r="P18" s="52" t="s">
        <v>3</v>
      </c>
      <c r="Q18" s="1" t="s">
        <v>45</v>
      </c>
      <c r="R18" s="1" t="s">
        <v>1</v>
      </c>
      <c r="S18" s="1" t="s">
        <v>47</v>
      </c>
      <c r="T18" s="52" t="s">
        <v>8</v>
      </c>
    </row>
    <row r="19" spans="9:21" x14ac:dyDescent="0.25">
      <c r="I19" t="s">
        <v>55</v>
      </c>
      <c r="L19" s="51"/>
      <c r="N19" s="51"/>
      <c r="P19" s="51"/>
      <c r="T19" s="51"/>
    </row>
    <row r="20" spans="9:21" ht="34.5" customHeight="1" x14ac:dyDescent="0.25">
      <c r="I20" s="45" t="s">
        <v>40</v>
      </c>
      <c r="J20" s="46" t="s">
        <v>103</v>
      </c>
      <c r="K20" s="46" t="s">
        <v>103</v>
      </c>
      <c r="L20" s="46" t="s">
        <v>3</v>
      </c>
      <c r="M20" s="46" t="s">
        <v>103</v>
      </c>
      <c r="N20" s="46" t="s">
        <v>3</v>
      </c>
      <c r="O20" s="46" t="s">
        <v>103</v>
      </c>
      <c r="P20" s="46" t="s">
        <v>3</v>
      </c>
      <c r="Q20" s="46" t="s">
        <v>103</v>
      </c>
      <c r="R20" s="46" t="s">
        <v>103</v>
      </c>
      <c r="S20" s="46" t="s">
        <v>103</v>
      </c>
      <c r="T20" s="46" t="s">
        <v>3</v>
      </c>
    </row>
    <row r="21" spans="9:21" ht="21" x14ac:dyDescent="0.35">
      <c r="I21" s="16" t="s">
        <v>106</v>
      </c>
      <c r="J21" s="16" t="s">
        <v>5</v>
      </c>
      <c r="L21" s="53">
        <v>8.9999999999999993E-3</v>
      </c>
      <c r="N21" s="53">
        <v>1.49E-2</v>
      </c>
      <c r="P21" s="53">
        <v>2.4E-2</v>
      </c>
      <c r="T21" s="53">
        <v>2.9999999999999997E-4</v>
      </c>
    </row>
    <row r="22" spans="9:21" ht="21" x14ac:dyDescent="0.35">
      <c r="I22" s="14">
        <v>800000</v>
      </c>
      <c r="J22" s="15">
        <v>0</v>
      </c>
      <c r="K22" s="15">
        <v>0</v>
      </c>
      <c r="L22" s="18">
        <f>I22*L21</f>
        <v>7199.9999999999991</v>
      </c>
      <c r="M22" s="15">
        <v>0</v>
      </c>
      <c r="N22" s="18">
        <f>I22*N21</f>
        <v>11920</v>
      </c>
      <c r="O22" s="15">
        <v>0</v>
      </c>
      <c r="P22" s="18">
        <f>I22*P21</f>
        <v>19200</v>
      </c>
      <c r="Q22" s="15">
        <v>0</v>
      </c>
      <c r="R22" s="15">
        <v>0</v>
      </c>
      <c r="S22" s="15">
        <v>0</v>
      </c>
      <c r="T22" s="18">
        <f>I22*T21</f>
        <v>239.99999999999997</v>
      </c>
      <c r="U22" s="17">
        <f>SUM(J22:T22)</f>
        <v>38560</v>
      </c>
    </row>
    <row r="23" spans="9:21" ht="21" x14ac:dyDescent="0.35">
      <c r="I23" s="14"/>
      <c r="J23" s="15"/>
      <c r="K23" s="15"/>
      <c r="L23" s="15"/>
      <c r="M23" s="15"/>
      <c r="N23" s="15"/>
      <c r="O23" s="15"/>
      <c r="P23" s="18" t="s">
        <v>107</v>
      </c>
      <c r="Q23" s="15"/>
      <c r="R23" s="15"/>
      <c r="S23" s="15"/>
      <c r="T23" s="15"/>
      <c r="U23" s="17"/>
    </row>
    <row r="24" spans="9:21" ht="28.5" x14ac:dyDescent="0.45">
      <c r="I24" s="50" t="s">
        <v>104</v>
      </c>
      <c r="J24" s="15"/>
      <c r="K24" s="15"/>
      <c r="L24" s="15"/>
      <c r="M24" s="15"/>
      <c r="N24" s="15"/>
      <c r="O24" s="15"/>
      <c r="P24" s="18" t="s">
        <v>108</v>
      </c>
      <c r="Q24" s="15"/>
      <c r="R24" s="15"/>
      <c r="S24" s="15"/>
      <c r="T24" s="15"/>
      <c r="U24" s="17"/>
    </row>
    <row r="25" spans="9:21" ht="21" x14ac:dyDescent="0.35">
      <c r="I25" s="14"/>
      <c r="J25" s="15"/>
      <c r="K25" s="15"/>
      <c r="L25" s="15"/>
      <c r="M25" s="15"/>
      <c r="N25" s="15"/>
      <c r="O25" s="15"/>
      <c r="P25" s="18" t="s">
        <v>109</v>
      </c>
      <c r="Q25" s="15"/>
      <c r="R25" s="15"/>
      <c r="S25" s="15"/>
      <c r="T25" s="15"/>
      <c r="U25" s="17"/>
    </row>
    <row r="26" spans="9:21" ht="21" x14ac:dyDescent="0.35">
      <c r="I26" s="14" t="s">
        <v>105</v>
      </c>
      <c r="J26" s="15"/>
      <c r="K26" s="15"/>
      <c r="L26" s="15"/>
      <c r="M26" s="15"/>
      <c r="N26" s="15"/>
      <c r="O26" s="15"/>
      <c r="P26" s="18" t="s">
        <v>110</v>
      </c>
      <c r="Q26" s="15"/>
      <c r="R26" s="15"/>
      <c r="S26" s="15"/>
      <c r="T26" s="15"/>
      <c r="U26" s="17"/>
    </row>
    <row r="27" spans="9:21" ht="21" x14ac:dyDescent="0.35">
      <c r="I27" s="14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7"/>
    </row>
    <row r="28" spans="9:21" ht="21" x14ac:dyDescent="0.35">
      <c r="I28" s="14" t="s">
        <v>39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7"/>
    </row>
    <row r="29" spans="9:21" ht="21" customHeight="1" x14ac:dyDescent="0.25"/>
    <row r="30" spans="9:21" ht="162.75" customHeight="1" x14ac:dyDescent="0.25"/>
    <row r="31" spans="9:21" ht="19.5" thickBot="1" x14ac:dyDescent="0.3">
      <c r="J31" s="25" t="s">
        <v>31</v>
      </c>
      <c r="K31" s="25"/>
      <c r="L31" s="26" t="s">
        <v>36</v>
      </c>
      <c r="M31" s="27"/>
      <c r="O31" s="26" t="s">
        <v>39</v>
      </c>
      <c r="P31" s="27"/>
      <c r="R31" t="s">
        <v>52</v>
      </c>
      <c r="S31" s="26" t="s">
        <v>46</v>
      </c>
      <c r="T31" s="27"/>
    </row>
    <row r="32" spans="9:21" ht="30.75" thickBot="1" x14ac:dyDescent="0.3">
      <c r="J32" s="1" t="s">
        <v>32</v>
      </c>
      <c r="K32" s="1" t="s">
        <v>35</v>
      </c>
      <c r="L32" s="52" t="s">
        <v>37</v>
      </c>
      <c r="M32" s="1" t="s">
        <v>38</v>
      </c>
      <c r="N32" s="52" t="s">
        <v>4</v>
      </c>
      <c r="O32" s="1" t="s">
        <v>2</v>
      </c>
      <c r="P32" s="52" t="s">
        <v>3</v>
      </c>
      <c r="Q32" s="1" t="s">
        <v>45</v>
      </c>
      <c r="R32" s="1" t="s">
        <v>1</v>
      </c>
      <c r="S32" s="1" t="s">
        <v>47</v>
      </c>
      <c r="T32" s="52" t="s">
        <v>8</v>
      </c>
    </row>
    <row r="34" spans="8:21" ht="30" x14ac:dyDescent="0.25">
      <c r="I34" s="45" t="s">
        <v>41</v>
      </c>
      <c r="J34" s="46" t="s">
        <v>118</v>
      </c>
      <c r="K34" s="55" t="s">
        <v>48</v>
      </c>
      <c r="L34" s="56" t="s">
        <v>49</v>
      </c>
      <c r="M34" s="57" t="s">
        <v>48</v>
      </c>
      <c r="N34" s="56" t="s">
        <v>49</v>
      </c>
      <c r="O34" s="46" t="s">
        <v>33</v>
      </c>
      <c r="P34" s="46" t="s">
        <v>3</v>
      </c>
      <c r="Q34" s="46" t="s">
        <v>33</v>
      </c>
      <c r="R34" s="46" t="s">
        <v>33</v>
      </c>
      <c r="S34" s="46" t="s">
        <v>33</v>
      </c>
      <c r="T34" s="56" t="s">
        <v>49</v>
      </c>
    </row>
    <row r="35" spans="8:21" ht="33" customHeight="1" x14ac:dyDescent="0.4">
      <c r="H35" s="54" t="s">
        <v>5</v>
      </c>
      <c r="I35" s="51"/>
      <c r="J35" s="51"/>
      <c r="K35" s="51"/>
      <c r="L35" s="58"/>
      <c r="M35" s="51"/>
      <c r="N35" s="58"/>
      <c r="O35" s="51"/>
      <c r="P35" s="51"/>
      <c r="Q35" s="51"/>
      <c r="R35" s="51"/>
      <c r="S35" s="51"/>
      <c r="T35" s="58"/>
    </row>
    <row r="36" spans="8:21" x14ac:dyDescent="0.25">
      <c r="J36" s="51"/>
      <c r="K36" s="51"/>
      <c r="L36" s="51"/>
      <c r="N36" s="51"/>
      <c r="O36" s="51"/>
      <c r="P36" s="51"/>
      <c r="R36" s="51"/>
      <c r="S36" s="51"/>
      <c r="T36" s="51"/>
    </row>
    <row r="37" spans="8:21" ht="21" x14ac:dyDescent="0.35">
      <c r="H37" t="s">
        <v>112</v>
      </c>
      <c r="I37" s="16" t="s">
        <v>56</v>
      </c>
      <c r="J37" s="59">
        <v>0.11269999999999999</v>
      </c>
      <c r="K37" s="53">
        <v>1E-3</v>
      </c>
      <c r="L37" s="53">
        <v>8.9999999999999993E-3</v>
      </c>
      <c r="N37" s="53">
        <v>1.49E-2</v>
      </c>
      <c r="O37" s="53">
        <v>6.0000000000000001E-3</v>
      </c>
      <c r="P37" s="53">
        <v>2.4E-2</v>
      </c>
      <c r="Q37" s="60">
        <v>7.0000000000000007E-2</v>
      </c>
      <c r="R37" s="51"/>
      <c r="S37" s="51"/>
      <c r="T37" s="53">
        <v>2.9999999999999997E-4</v>
      </c>
    </row>
    <row r="38" spans="8:21" ht="21" x14ac:dyDescent="0.35">
      <c r="H38" t="s">
        <v>113</v>
      </c>
      <c r="I38" s="14">
        <v>530000</v>
      </c>
      <c r="J38" s="18">
        <f>I38*J37</f>
        <v>59731</v>
      </c>
      <c r="K38" s="18">
        <f>I38*K37</f>
        <v>530</v>
      </c>
      <c r="L38" s="18">
        <f>I38*0.9%</f>
        <v>4770.0000000000009</v>
      </c>
      <c r="M38" s="19" t="s">
        <v>58</v>
      </c>
      <c r="N38" s="18">
        <f>I38*N37</f>
        <v>7897</v>
      </c>
      <c r="O38" s="18">
        <f>I38*O37</f>
        <v>3180</v>
      </c>
      <c r="P38" s="18">
        <f>I38*P37</f>
        <v>12720</v>
      </c>
      <c r="Q38" s="15">
        <f>I38*Q37</f>
        <v>37100</v>
      </c>
      <c r="R38" s="18"/>
      <c r="S38" s="18">
        <f>I38*0.9%</f>
        <v>4770.0000000000009</v>
      </c>
      <c r="T38" s="18">
        <f>I38*T37</f>
        <v>159</v>
      </c>
      <c r="U38" s="17">
        <f>SUM(J38:T38)</f>
        <v>130857</v>
      </c>
    </row>
    <row r="39" spans="8:21" x14ac:dyDescent="0.25">
      <c r="J39" s="62">
        <f>J38+K38</f>
        <v>60261</v>
      </c>
      <c r="K39" s="61"/>
      <c r="L39" s="51"/>
      <c r="M39" s="20" t="s">
        <v>59</v>
      </c>
      <c r="N39" s="51"/>
      <c r="P39" s="51"/>
      <c r="T39" s="51"/>
    </row>
    <row r="40" spans="8:21" ht="21" x14ac:dyDescent="0.35">
      <c r="H40" t="s">
        <v>112</v>
      </c>
      <c r="I40" s="16" t="s">
        <v>54</v>
      </c>
      <c r="J40" s="16"/>
      <c r="L40" s="51"/>
      <c r="M40" s="21">
        <v>46235</v>
      </c>
      <c r="N40" s="51"/>
      <c r="P40" s="51"/>
      <c r="T40" s="51"/>
    </row>
    <row r="41" spans="8:21" ht="21" x14ac:dyDescent="0.35">
      <c r="H41" t="s">
        <v>114</v>
      </c>
      <c r="I41" s="14">
        <v>800000</v>
      </c>
      <c r="J41" s="15"/>
      <c r="K41" s="15"/>
      <c r="L41" s="18"/>
      <c r="M41" s="15"/>
      <c r="N41" s="18"/>
      <c r="O41" s="15"/>
      <c r="P41" s="18"/>
      <c r="Q41" s="15"/>
      <c r="R41" s="15"/>
      <c r="S41" s="15"/>
      <c r="T41" s="18"/>
    </row>
    <row r="42" spans="8:21" x14ac:dyDescent="0.25">
      <c r="L42" s="51"/>
      <c r="N42" s="51"/>
      <c r="P42" s="51"/>
      <c r="T42" s="51"/>
    </row>
    <row r="43" spans="8:21" ht="21" x14ac:dyDescent="0.35">
      <c r="H43" t="s">
        <v>115</v>
      </c>
      <c r="I43" s="16" t="s">
        <v>57</v>
      </c>
      <c r="J43" s="16"/>
      <c r="L43" s="53"/>
      <c r="N43" s="51"/>
      <c r="P43" s="51"/>
      <c r="T43" s="51"/>
    </row>
    <row r="44" spans="8:21" ht="21" x14ac:dyDescent="0.35">
      <c r="H44" t="s">
        <v>117</v>
      </c>
      <c r="I44" s="14">
        <f>I41/30*10</f>
        <v>266666.66666666669</v>
      </c>
      <c r="J44" s="15"/>
      <c r="K44" s="15"/>
      <c r="L44" s="18">
        <f>I44*L37</f>
        <v>2400</v>
      </c>
      <c r="M44" s="15"/>
      <c r="N44" s="18">
        <f>I44*N37</f>
        <v>3973.3333333333335</v>
      </c>
      <c r="O44" s="15"/>
      <c r="P44" s="18">
        <f>I44*P37</f>
        <v>6400.0000000000009</v>
      </c>
      <c r="Q44" s="15"/>
      <c r="R44" s="15"/>
      <c r="S44" s="15"/>
      <c r="T44" s="18">
        <f>I44*T37</f>
        <v>80</v>
      </c>
      <c r="U44" s="17">
        <f>SUM(J44:T44)</f>
        <v>12853.333333333336</v>
      </c>
    </row>
    <row r="45" spans="8:21" ht="18.75" x14ac:dyDescent="0.3">
      <c r="H45" t="s">
        <v>116</v>
      </c>
      <c r="I45" s="32" t="s">
        <v>120</v>
      </c>
      <c r="P45" s="51"/>
    </row>
    <row r="46" spans="8:21" x14ac:dyDescent="0.25">
      <c r="L46" s="63">
        <f>L38+L44</f>
        <v>7170.0000000000009</v>
      </c>
      <c r="N46" s="63">
        <f>N38+N44</f>
        <v>11870.333333333334</v>
      </c>
      <c r="P46" s="63">
        <f>P38+P44</f>
        <v>19120</v>
      </c>
      <c r="T46" s="63">
        <f>T38+T44+S38</f>
        <v>5009.0000000000009</v>
      </c>
    </row>
    <row r="48" spans="8:21" ht="26.25" x14ac:dyDescent="0.4">
      <c r="I48" s="49" t="s">
        <v>111</v>
      </c>
      <c r="T48" s="23" t="s">
        <v>60</v>
      </c>
      <c r="U48" s="22">
        <f>SUM(U37:U45)</f>
        <v>143710.33333333334</v>
      </c>
    </row>
    <row r="50" spans="9:9" ht="26.25" x14ac:dyDescent="0.4">
      <c r="I50" s="33" t="s">
        <v>119</v>
      </c>
    </row>
  </sheetData>
  <mergeCells count="21">
    <mergeCell ref="J31:K31"/>
    <mergeCell ref="L31:M31"/>
    <mergeCell ref="O31:P31"/>
    <mergeCell ref="S31:T31"/>
    <mergeCell ref="J39:K39"/>
    <mergeCell ref="L34:L35"/>
    <mergeCell ref="N34:N35"/>
    <mergeCell ref="T34:T35"/>
    <mergeCell ref="L13:L14"/>
    <mergeCell ref="N13:N14"/>
    <mergeCell ref="T13:T14"/>
    <mergeCell ref="J17:K17"/>
    <mergeCell ref="L17:M17"/>
    <mergeCell ref="O17:P17"/>
    <mergeCell ref="S17:T17"/>
    <mergeCell ref="B4:G4"/>
    <mergeCell ref="B2:E2"/>
    <mergeCell ref="J4:K4"/>
    <mergeCell ref="L4:M4"/>
    <mergeCell ref="O4:P4"/>
    <mergeCell ref="S4:T4"/>
  </mergeCells>
  <hyperlinks>
    <hyperlink ref="B2" r:id="rId1" xr:uid="{9250327C-3B66-47C9-A628-F347F98C21BC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3B303-578B-4A36-B63D-C95EA16CEEF6}">
  <dimension ref="H1:U27"/>
  <sheetViews>
    <sheetView showGridLines="0" topLeftCell="G1" zoomScale="110" zoomScaleNormal="110" workbookViewId="0">
      <selection activeCell="T24" sqref="T24:V25"/>
    </sheetView>
  </sheetViews>
  <sheetFormatPr baseColWidth="10" defaultRowHeight="15" x14ac:dyDescent="0.25"/>
  <cols>
    <col min="2" max="2" width="16" customWidth="1"/>
    <col min="3" max="3" width="19.5703125" customWidth="1"/>
    <col min="4" max="4" width="20.42578125" customWidth="1"/>
    <col min="5" max="5" width="20.85546875" customWidth="1"/>
    <col min="6" max="7" width="19.5703125" customWidth="1"/>
    <col min="8" max="8" width="25.85546875" customWidth="1"/>
    <col min="9" max="9" width="46.42578125" customWidth="1"/>
    <col min="10" max="10" width="14.28515625" customWidth="1"/>
    <col min="11" max="11" width="14" customWidth="1"/>
    <col min="12" max="12" width="19.7109375" customWidth="1"/>
    <col min="13" max="13" width="14" customWidth="1"/>
    <col min="14" max="14" width="19.28515625" customWidth="1"/>
    <col min="15" max="16" width="12.85546875" customWidth="1"/>
    <col min="17" max="17" width="15.7109375" customWidth="1"/>
    <col min="18" max="18" width="13.7109375" customWidth="1"/>
    <col min="20" max="20" width="19" customWidth="1"/>
    <col min="21" max="21" width="16.140625" customWidth="1"/>
  </cols>
  <sheetData>
    <row r="1" spans="8:21" s="33" customFormat="1" ht="26.25" x14ac:dyDescent="0.4">
      <c r="H1" s="33" t="s">
        <v>121</v>
      </c>
      <c r="I1" s="33" t="s">
        <v>123</v>
      </c>
      <c r="N1" s="33" t="s">
        <v>127</v>
      </c>
    </row>
    <row r="2" spans="8:21" s="33" customFormat="1" ht="26.25" x14ac:dyDescent="0.4">
      <c r="I2" s="33" t="s">
        <v>122</v>
      </c>
      <c r="L2" s="33" t="s">
        <v>124</v>
      </c>
      <c r="N2" s="33" t="s">
        <v>122</v>
      </c>
      <c r="S2" s="33" t="s">
        <v>128</v>
      </c>
    </row>
    <row r="3" spans="8:21" s="33" customFormat="1" ht="26.25" x14ac:dyDescent="0.4">
      <c r="I3" s="33" t="s">
        <v>125</v>
      </c>
      <c r="L3" s="33" t="s">
        <v>126</v>
      </c>
      <c r="N3" s="33" t="s">
        <v>125</v>
      </c>
      <c r="S3" s="33" t="s">
        <v>129</v>
      </c>
    </row>
    <row r="4" spans="8:21" s="33" customFormat="1" ht="26.25" x14ac:dyDescent="0.4"/>
    <row r="5" spans="8:21" s="33" customFormat="1" ht="26.25" x14ac:dyDescent="0.4">
      <c r="H5" s="33" t="s">
        <v>130</v>
      </c>
      <c r="J5" s="33" t="s">
        <v>131</v>
      </c>
      <c r="O5" s="33" t="s">
        <v>132</v>
      </c>
    </row>
    <row r="6" spans="8:21" s="33" customFormat="1" ht="26.25" x14ac:dyDescent="0.4"/>
    <row r="8" spans="8:21" ht="19.5" thickBot="1" x14ac:dyDescent="0.3">
      <c r="J8" s="25" t="s">
        <v>31</v>
      </c>
      <c r="K8" s="25"/>
      <c r="L8" s="26" t="s">
        <v>36</v>
      </c>
      <c r="M8" s="27"/>
      <c r="O8" s="26" t="s">
        <v>39</v>
      </c>
      <c r="P8" s="27"/>
      <c r="R8" t="s">
        <v>52</v>
      </c>
      <c r="S8" s="26" t="s">
        <v>46</v>
      </c>
      <c r="T8" s="27"/>
    </row>
    <row r="9" spans="8:21" ht="30.75" thickBot="1" x14ac:dyDescent="0.3">
      <c r="J9" s="1" t="s">
        <v>32</v>
      </c>
      <c r="K9" s="1" t="s">
        <v>35</v>
      </c>
      <c r="L9" s="52" t="s">
        <v>37</v>
      </c>
      <c r="M9" s="1" t="s">
        <v>38</v>
      </c>
      <c r="N9" s="52" t="s">
        <v>4</v>
      </c>
      <c r="O9" s="1" t="s">
        <v>2</v>
      </c>
      <c r="P9" s="52" t="s">
        <v>3</v>
      </c>
      <c r="Q9" s="1" t="s">
        <v>45</v>
      </c>
      <c r="R9" s="1" t="s">
        <v>1</v>
      </c>
      <c r="S9" s="1" t="s">
        <v>47</v>
      </c>
      <c r="T9" s="52" t="s">
        <v>8</v>
      </c>
    </row>
    <row r="11" spans="8:21" ht="30" x14ac:dyDescent="0.25">
      <c r="I11" s="45" t="s">
        <v>41</v>
      </c>
      <c r="J11" s="46" t="s">
        <v>118</v>
      </c>
      <c r="K11" s="55" t="s">
        <v>48</v>
      </c>
      <c r="L11" s="56" t="s">
        <v>49</v>
      </c>
      <c r="M11" s="57" t="s">
        <v>48</v>
      </c>
      <c r="N11" s="56" t="s">
        <v>49</v>
      </c>
      <c r="O11" s="46" t="s">
        <v>33</v>
      </c>
      <c r="P11" s="46" t="s">
        <v>3</v>
      </c>
      <c r="Q11" s="46" t="s">
        <v>33</v>
      </c>
      <c r="R11" s="46" t="s">
        <v>33</v>
      </c>
      <c r="S11" s="46" t="s">
        <v>33</v>
      </c>
      <c r="T11" s="56" t="s">
        <v>49</v>
      </c>
    </row>
    <row r="12" spans="8:21" ht="33" customHeight="1" x14ac:dyDescent="0.4">
      <c r="H12" s="54" t="s">
        <v>5</v>
      </c>
      <c r="I12" s="51"/>
      <c r="J12" s="51"/>
      <c r="K12" s="51"/>
      <c r="L12" s="58"/>
      <c r="M12" s="51"/>
      <c r="N12" s="58"/>
      <c r="O12" s="51"/>
      <c r="P12" s="51"/>
      <c r="Q12" s="51"/>
      <c r="R12" s="51"/>
      <c r="S12" s="51"/>
      <c r="T12" s="58"/>
    </row>
    <row r="13" spans="8:21" x14ac:dyDescent="0.25">
      <c r="J13" s="51"/>
      <c r="K13" s="51"/>
      <c r="L13" s="51"/>
      <c r="N13" s="51"/>
      <c r="O13" s="51"/>
      <c r="P13" s="51"/>
      <c r="R13" s="51"/>
      <c r="S13" s="51"/>
      <c r="T13" s="51"/>
    </row>
    <row r="14" spans="8:21" ht="21" x14ac:dyDescent="0.35">
      <c r="H14" t="s">
        <v>112</v>
      </c>
      <c r="I14" s="16" t="s">
        <v>133</v>
      </c>
      <c r="J14" s="59">
        <v>0.11269999999999999</v>
      </c>
      <c r="K14" s="53">
        <v>1E-3</v>
      </c>
      <c r="L14" s="53">
        <v>8.9999999999999993E-3</v>
      </c>
      <c r="N14" s="53">
        <v>1.49E-2</v>
      </c>
      <c r="O14" s="53">
        <v>6.0000000000000001E-3</v>
      </c>
      <c r="P14" s="53">
        <v>2.4E-2</v>
      </c>
      <c r="Q14" s="60">
        <v>7.0000000000000007E-2</v>
      </c>
      <c r="R14" s="51"/>
      <c r="S14" s="51"/>
      <c r="T14" s="53">
        <v>2.9999999999999997E-4</v>
      </c>
    </row>
    <row r="15" spans="8:21" ht="21" x14ac:dyDescent="0.35">
      <c r="H15" t="s">
        <v>113</v>
      </c>
      <c r="I15" s="14">
        <v>400000</v>
      </c>
      <c r="J15" s="18">
        <f>I15*J14</f>
        <v>45080</v>
      </c>
      <c r="K15" s="18">
        <f>I15*K14</f>
        <v>400</v>
      </c>
      <c r="L15" s="18">
        <f>I15*0.9%</f>
        <v>3600.0000000000005</v>
      </c>
      <c r="M15" s="19" t="s">
        <v>58</v>
      </c>
      <c r="N15" s="18">
        <f>I15*N14</f>
        <v>5960</v>
      </c>
      <c r="O15" s="18">
        <f>I15*O14</f>
        <v>2400</v>
      </c>
      <c r="P15" s="18">
        <f>I15*P14</f>
        <v>9600</v>
      </c>
      <c r="Q15" s="15">
        <f>I15*Q14</f>
        <v>28000.000000000004</v>
      </c>
      <c r="R15" s="18"/>
      <c r="S15" s="18">
        <f>I15*0.9%</f>
        <v>3600.0000000000005</v>
      </c>
      <c r="T15" s="18">
        <f>I15*T14</f>
        <v>119.99999999999999</v>
      </c>
      <c r="U15" s="17">
        <f>SUM(J15:T15)</f>
        <v>98760</v>
      </c>
    </row>
    <row r="16" spans="8:21" x14ac:dyDescent="0.25">
      <c r="J16" s="62">
        <f>J15+K15</f>
        <v>45480</v>
      </c>
      <c r="K16" s="61"/>
      <c r="L16" s="51"/>
      <c r="M16" s="20" t="s">
        <v>59</v>
      </c>
      <c r="N16" s="51"/>
      <c r="P16" s="51"/>
      <c r="T16" s="51"/>
    </row>
    <row r="17" spans="8:21" ht="21" x14ac:dyDescent="0.35">
      <c r="H17" t="s">
        <v>112</v>
      </c>
      <c r="I17" s="16" t="s">
        <v>54</v>
      </c>
      <c r="J17" s="16"/>
      <c r="L17" s="51"/>
      <c r="M17" s="21">
        <v>46235</v>
      </c>
      <c r="N17" s="51"/>
      <c r="P17" s="51"/>
      <c r="T17" s="51"/>
    </row>
    <row r="18" spans="8:21" ht="21" x14ac:dyDescent="0.35">
      <c r="H18" t="s">
        <v>114</v>
      </c>
      <c r="I18" s="14">
        <v>800000</v>
      </c>
      <c r="J18" s="15"/>
      <c r="K18" s="15"/>
      <c r="L18" s="18"/>
      <c r="M18" s="15"/>
      <c r="N18" s="18"/>
      <c r="O18" s="15"/>
      <c r="P18" s="18"/>
      <c r="Q18" s="15"/>
      <c r="R18" s="15"/>
      <c r="S18" s="15"/>
      <c r="T18" s="18"/>
    </row>
    <row r="19" spans="8:21" x14ac:dyDescent="0.25">
      <c r="L19" s="51"/>
      <c r="N19" s="51"/>
      <c r="P19" s="51"/>
      <c r="T19" s="51"/>
    </row>
    <row r="20" spans="8:21" ht="21" x14ac:dyDescent="0.35">
      <c r="H20" t="s">
        <v>115</v>
      </c>
      <c r="I20" s="16" t="s">
        <v>57</v>
      </c>
      <c r="J20" s="16"/>
      <c r="L20" s="53"/>
      <c r="N20" s="51"/>
      <c r="P20" s="51"/>
      <c r="T20" s="51"/>
    </row>
    <row r="21" spans="8:21" ht="21" x14ac:dyDescent="0.35">
      <c r="H21" t="s">
        <v>117</v>
      </c>
      <c r="I21" s="14">
        <f>I18/30*12</f>
        <v>320000</v>
      </c>
      <c r="J21" s="15"/>
      <c r="K21" s="15"/>
      <c r="L21" s="18">
        <f>I21*L14</f>
        <v>2880</v>
      </c>
      <c r="M21" s="15"/>
      <c r="N21" s="18">
        <f>I21*N14</f>
        <v>4768</v>
      </c>
      <c r="O21" s="15"/>
      <c r="P21" s="18">
        <f>I21*P14</f>
        <v>7680</v>
      </c>
      <c r="Q21" s="15"/>
      <c r="R21" s="15"/>
      <c r="S21" s="15"/>
      <c r="T21" s="18">
        <f>I21*T14</f>
        <v>95.999999999999986</v>
      </c>
      <c r="U21" s="17">
        <f>SUM(J21:T21)</f>
        <v>15424</v>
      </c>
    </row>
    <row r="22" spans="8:21" ht="18.75" x14ac:dyDescent="0.3">
      <c r="H22" t="s">
        <v>116</v>
      </c>
      <c r="I22" s="32" t="s">
        <v>134</v>
      </c>
      <c r="P22" s="51"/>
    </row>
    <row r="23" spans="8:21" x14ac:dyDescent="0.25">
      <c r="L23" s="63">
        <f>L15+L21</f>
        <v>6480</v>
      </c>
      <c r="N23" s="63">
        <f>N15+N21</f>
        <v>10728</v>
      </c>
      <c r="P23" s="63">
        <f>P15+P21</f>
        <v>17280</v>
      </c>
      <c r="T23" s="63">
        <f>T15+T21+S15</f>
        <v>3816.0000000000005</v>
      </c>
    </row>
    <row r="25" spans="8:21" ht="26.25" x14ac:dyDescent="0.4">
      <c r="I25" s="49" t="s">
        <v>111</v>
      </c>
      <c r="T25" s="23" t="s">
        <v>60</v>
      </c>
      <c r="U25" s="22">
        <f>SUM(U14:U22)</f>
        <v>114184</v>
      </c>
    </row>
    <row r="27" spans="8:21" ht="26.25" x14ac:dyDescent="0.4">
      <c r="I27" s="33" t="s">
        <v>119</v>
      </c>
    </row>
  </sheetData>
  <mergeCells count="8">
    <mergeCell ref="J16:K16"/>
    <mergeCell ref="J8:K8"/>
    <mergeCell ref="L8:M8"/>
    <mergeCell ref="O8:P8"/>
    <mergeCell ref="S8:T8"/>
    <mergeCell ref="L11:L12"/>
    <mergeCell ref="N11:N12"/>
    <mergeCell ref="T11:T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Ausencias</vt:lpstr>
      <vt:lpstr>Licencias</vt:lpstr>
      <vt:lpstr>Previred</vt:lpstr>
      <vt:lpstr>Licencia y ausencias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 Moreno</dc:creator>
  <cp:lastModifiedBy>PM y Asociados</cp:lastModifiedBy>
  <cp:lastPrinted>2025-08-27T22:52:51Z</cp:lastPrinted>
  <dcterms:created xsi:type="dcterms:W3CDTF">2025-08-21T20:25:01Z</dcterms:created>
  <dcterms:modified xsi:type="dcterms:W3CDTF">2026-03-04T19:56:35Z</dcterms:modified>
</cp:coreProperties>
</file>